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atc.sharepoint.com/sites/COPILVetomedia/Documents partages/02. Contenus médias/2.1. Presse digitale/2.1.1. Presse digitale vétérinaire/Grilles des salaires/"/>
    </mc:Choice>
  </mc:AlternateContent>
  <xr:revisionPtr revIDLastSave="137" documentId="11_91C5A56FD986CEF6D27388588015375A07101D93" xr6:coauthVersionLast="47" xr6:coauthVersionMax="47" xr10:uidLastSave="{EFF315E2-683F-3541-9C52-BE08C633B4C5}"/>
  <bookViews>
    <workbookView xWindow="52380" yWindow="500" windowWidth="25480" windowHeight="27180" xr2:uid="{00000000-000D-0000-FFFF-FFFF00000000}"/>
  </bookViews>
  <sheets>
    <sheet name="Grille des salaires vétos" sheetId="1" r:id="rId1"/>
    <sheet name="Gardes et astreintes" sheetId="2" r:id="rId2"/>
    <sheet name="Grille des salaires ASV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s="1"/>
  <c r="E5" i="1" s="1"/>
  <c r="D14" i="1"/>
  <c r="E14" i="1" s="1"/>
  <c r="D13" i="1"/>
  <c r="E13" i="1" s="1"/>
  <c r="D12" i="1"/>
  <c r="E12" i="1" s="1"/>
  <c r="C14" i="1"/>
  <c r="C13" i="1"/>
  <c r="C12" i="1"/>
  <c r="C6" i="1"/>
  <c r="D6" i="1" s="1"/>
  <c r="E6" i="1" s="1"/>
  <c r="B1" i="3"/>
  <c r="D17" i="3" s="1"/>
  <c r="B1" i="2"/>
  <c r="C7" i="2" s="1"/>
  <c r="D7" i="2" s="1"/>
  <c r="D16" i="1"/>
  <c r="E16" i="1" s="1"/>
  <c r="C16" i="1"/>
  <c r="D15" i="1"/>
  <c r="E15" i="1" s="1"/>
  <c r="D15" i="2" s="1"/>
  <c r="C15" i="1"/>
  <c r="C8" i="1"/>
  <c r="D8" i="1" s="1"/>
  <c r="E8" i="1" s="1"/>
  <c r="C7" i="1"/>
  <c r="D7" i="1" s="1"/>
  <c r="E7" i="1" s="1"/>
  <c r="D7" i="3" l="1"/>
  <c r="C5" i="3"/>
  <c r="D8" i="3"/>
  <c r="E8" i="3" s="1"/>
  <c r="C6" i="3"/>
  <c r="D9" i="3"/>
  <c r="C7" i="3"/>
  <c r="C8" i="2"/>
  <c r="D8" i="2" s="1"/>
  <c r="D5" i="3"/>
  <c r="E5" i="3" s="1"/>
  <c r="D6" i="3"/>
  <c r="C5" i="2"/>
  <c r="D5" i="2" s="1"/>
  <c r="C8" i="3"/>
  <c r="C9" i="3"/>
  <c r="E6" i="2"/>
  <c r="D14" i="2"/>
  <c r="C14" i="2"/>
  <c r="C15" i="2"/>
  <c r="E7" i="2"/>
  <c r="D12" i="2"/>
  <c r="C12" i="2"/>
  <c r="D16" i="2"/>
  <c r="C16" i="2"/>
  <c r="E8" i="2"/>
  <c r="D13" i="2"/>
  <c r="C13" i="2"/>
  <c r="E5" i="2"/>
  <c r="C14" i="3"/>
  <c r="D14" i="3"/>
  <c r="C15" i="3"/>
  <c r="C6" i="2"/>
  <c r="D6" i="2" s="1"/>
  <c r="E6" i="3"/>
  <c r="D15" i="3"/>
  <c r="E9" i="3"/>
  <c r="C16" i="3"/>
  <c r="D16" i="3"/>
  <c r="E7" i="3"/>
  <c r="C13" i="3"/>
  <c r="C17" i="3"/>
  <c r="D13" i="3"/>
</calcChain>
</file>

<file path=xl/sharedStrings.xml><?xml version="1.0" encoding="utf-8"?>
<sst xmlns="http://schemas.openxmlformats.org/spreadsheetml/2006/main" count="60" uniqueCount="36">
  <si>
    <t>Valeur du point</t>
  </si>
  <si>
    <t>Échelon</t>
  </si>
  <si>
    <t>Salaire brut annuel (€/an)</t>
  </si>
  <si>
    <r>
      <rPr>
        <b/>
        <sz val="9"/>
        <color rgb="FF51B8CC"/>
        <rFont val="Arial"/>
        <family val="2"/>
      </rPr>
      <t xml:space="preserve">Salaire brut mensuel lissé (€/mois </t>
    </r>
    <r>
      <rPr>
        <sz val="9"/>
        <color rgb="FF51B8CC"/>
        <rFont val="Arial"/>
        <family val="2"/>
      </rPr>
      <t>(18j)</t>
    </r>
    <r>
      <rPr>
        <b/>
        <sz val="9"/>
        <color rgb="FF51B8CC"/>
        <rFont val="Arial"/>
        <family val="2"/>
      </rPr>
      <t>)</t>
    </r>
  </si>
  <si>
    <t>Salaire brut journalier (€/jour)</t>
  </si>
  <si>
    <t>Échelon 2 (cadre débutant)</t>
  </si>
  <si>
    <t>Échelon 3 (cadre confirmé A)</t>
  </si>
  <si>
    <t>Échelon 4 (cadre confirmé B)</t>
  </si>
  <si>
    <t>Échelon 5 (cadre spécialisé)</t>
  </si>
  <si>
    <t>Salaire brut mensuel (€/mois)</t>
  </si>
  <si>
    <t>Taux horaire brut (€/heure)</t>
  </si>
  <si>
    <t>Échelon 1 (élève non cadre)</t>
  </si>
  <si>
    <t>Astreinte non dérangée au forfait (€/12h)</t>
  </si>
  <si>
    <t>Astreinte non dérangée au forfait (€/6h)</t>
  </si>
  <si>
    <r>
      <rPr>
        <b/>
        <sz val="9"/>
        <color rgb="FFFFFFFF"/>
        <rFont val="Arial"/>
        <family val="2"/>
      </rPr>
      <t>Taux horaire (€/h)</t>
    </r>
    <r>
      <rPr>
        <sz val="9"/>
        <color rgb="FFFFFFFF"/>
        <rFont val="Arial"/>
        <family val="2"/>
      </rPr>
      <t xml:space="preserve"> des interventions pdt les astreintes dérangées (nuits, dimanches et j. feriés)</t>
    </r>
  </si>
  <si>
    <r>
      <rPr>
        <sz val="9"/>
        <color rgb="FF51B8CC"/>
        <rFont val="Arial"/>
        <family val="2"/>
      </rPr>
      <t xml:space="preserve">Échelon 2 </t>
    </r>
    <r>
      <rPr>
        <sz val="9"/>
        <color rgb="FFFEE819"/>
        <rFont val="Arial"/>
        <family val="2"/>
      </rPr>
      <t>(cadre débutant)</t>
    </r>
  </si>
  <si>
    <t>Attention aux arrondis au-dessus !</t>
  </si>
  <si>
    <r>
      <rPr>
        <sz val="9"/>
        <color rgb="FF51B8CC"/>
        <rFont val="Arial"/>
        <family val="2"/>
      </rPr>
      <t xml:space="preserve">Échelon 3 </t>
    </r>
    <r>
      <rPr>
        <sz val="9"/>
        <color rgb="FFFEE819"/>
        <rFont val="Arial"/>
        <family val="2"/>
      </rPr>
      <t>(cadre confirmé A)</t>
    </r>
  </si>
  <si>
    <r>
      <rPr>
        <sz val="9"/>
        <color rgb="FF51B8CC"/>
        <rFont val="Arial"/>
        <family val="2"/>
      </rPr>
      <t xml:space="preserve">Échelon 4 </t>
    </r>
    <r>
      <rPr>
        <sz val="9"/>
        <color rgb="FFFEE819"/>
        <rFont val="Arial"/>
        <family val="2"/>
      </rPr>
      <t>(cadre confirmé B)</t>
    </r>
  </si>
  <si>
    <r>
      <rPr>
        <sz val="9"/>
        <color rgb="FF51B8CC"/>
        <rFont val="Arial"/>
        <family val="2"/>
      </rPr>
      <t xml:space="preserve">Échelon 5 </t>
    </r>
    <r>
      <rPr>
        <sz val="9"/>
        <color rgb="FFFEE819"/>
        <rFont val="Arial"/>
        <family val="2"/>
      </rPr>
      <t>(cadre spécialisé)</t>
    </r>
  </si>
  <si>
    <t>Garde (nuit, dimanche et jours feriés) ou astreinte dérangée : taux horaire (€/h)</t>
  </si>
  <si>
    <t>Astreinte non dérangée : taux horaire (€/h)</t>
  </si>
  <si>
    <r>
      <rPr>
        <sz val="9"/>
        <color rgb="FF51B8CC"/>
        <rFont val="Arial"/>
        <family val="2"/>
      </rPr>
      <t xml:space="preserve">Échelon 1 </t>
    </r>
    <r>
      <rPr>
        <sz val="9"/>
        <color rgb="FFFEE819"/>
        <rFont val="Arial"/>
        <family val="2"/>
      </rPr>
      <t>(élève non cadre)</t>
    </r>
  </si>
  <si>
    <t>Échelon I</t>
  </si>
  <si>
    <t>Échelon II</t>
  </si>
  <si>
    <t>Échelon III</t>
  </si>
  <si>
    <t>Échelon IV</t>
  </si>
  <si>
    <t>Échelon V</t>
  </si>
  <si>
    <t>Contrat aux 39h (2020)</t>
  </si>
  <si>
    <t>Salaire brut mensuel (€/mois) (avec HS en jours de repos)</t>
  </si>
  <si>
    <t>Salaire brut mensuel (€/mois) (avec HS rémunérées)</t>
  </si>
  <si>
    <r>
      <t xml:space="preserve">Gardes et astreintes cadres autonomes au forfait jours - </t>
    </r>
    <r>
      <rPr>
        <b/>
        <sz val="8"/>
        <color rgb="FF51B8CC"/>
        <rFont val="Trebuchet MS"/>
        <family val="2"/>
      </rPr>
      <t>Salaires minimums conventionnels 2023</t>
    </r>
  </si>
  <si>
    <r>
      <rPr>
        <b/>
        <sz val="9"/>
        <color rgb="FF51B8CC"/>
        <rFont val="Arial"/>
        <family val="2"/>
      </rPr>
      <t xml:space="preserve">Gardes et astreintes cadres intégrés au contrat en heures - </t>
    </r>
    <r>
      <rPr>
        <b/>
        <sz val="8"/>
        <color rgb="FF51B8CC"/>
        <rFont val="Arial"/>
        <family val="2"/>
      </rPr>
      <t>Salaires minimums conventionnels 2023</t>
    </r>
  </si>
  <si>
    <r>
      <rPr>
        <b/>
        <sz val="9"/>
        <color rgb="FFFFFFFF"/>
        <rFont val="Trebuchet MS"/>
        <family val="2"/>
      </rPr>
      <t xml:space="preserve">Cadres intégrés : contrat en heures (35h) - </t>
    </r>
    <r>
      <rPr>
        <b/>
        <sz val="8"/>
        <color rgb="FFFFFFFF"/>
        <rFont val="Trebuchet MS"/>
        <family val="2"/>
      </rPr>
      <t>Salaires minimums conventionnels 2023</t>
    </r>
    <r>
      <rPr>
        <b/>
        <sz val="10"/>
        <color rgb="FFFFFFFF"/>
        <rFont val="Trebuchet MS"/>
        <family val="2"/>
      </rPr>
      <t xml:space="preserve"> </t>
    </r>
  </si>
  <si>
    <r>
      <t>Contrat aux 35h -</t>
    </r>
    <r>
      <rPr>
        <b/>
        <sz val="8"/>
        <color rgb="FFFFFFFF"/>
        <rFont val="Arial"/>
        <family val="2"/>
      </rPr>
      <t xml:space="preserve"> Salaires minimums conventionnels 2023</t>
    </r>
  </si>
  <si>
    <r>
      <rPr>
        <b/>
        <sz val="9"/>
        <color rgb="FFFFFFFF"/>
        <rFont val="Arial"/>
        <family val="2"/>
      </rPr>
      <t>Cadres autonomes au forfait annuel en jours (216 j) -</t>
    </r>
    <r>
      <rPr>
        <b/>
        <sz val="10"/>
        <color rgb="FFFFFFFF"/>
        <rFont val="Arial"/>
        <family val="2"/>
      </rPr>
      <t xml:space="preserve"> </t>
    </r>
    <r>
      <rPr>
        <sz val="8"/>
        <color rgb="FFFFFFFF"/>
        <rFont val="Arial"/>
        <family val="2"/>
      </rPr>
      <t xml:space="preserve">Salaires minimums conventionnels 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</si>
</sst>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</font>
    <font>
      <sz val="10"/>
      <name val="Trebuchet MS"/>
      <family val="2"/>
    </font>
    <font>
      <b/>
      <sz val="10"/>
      <color rgb="FFFEE819"/>
      <name val="Trebuchet MS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9"/>
      <name val="Trebuchet MS"/>
      <family val="2"/>
    </font>
    <font>
      <b/>
      <sz val="9"/>
      <color rgb="FF51B8CC"/>
      <name val="Arial"/>
      <family val="2"/>
    </font>
    <font>
      <sz val="9"/>
      <color rgb="FF51B8CC"/>
      <name val="Trebuchet MS"/>
      <family val="2"/>
    </font>
    <font>
      <sz val="9"/>
      <color rgb="FF51B8CC"/>
      <name val="Arial"/>
      <family val="2"/>
    </font>
    <font>
      <b/>
      <sz val="10"/>
      <color rgb="FFFEE819"/>
      <name val="Arial"/>
      <family val="2"/>
    </font>
    <font>
      <b/>
      <sz val="10"/>
      <color rgb="FF51B8CC"/>
      <name val="Arial"/>
      <family val="2"/>
    </font>
    <font>
      <b/>
      <sz val="10"/>
      <color rgb="FFFFFFFF"/>
      <name val="Trebuchet MS"/>
      <family val="2"/>
    </font>
    <font>
      <b/>
      <sz val="9"/>
      <color rgb="FF51B8CC"/>
      <name val="Trebuchet MS"/>
      <family val="2"/>
    </font>
    <font>
      <sz val="10"/>
      <color rgb="FF008080"/>
      <name val="Arial"/>
      <family val="2"/>
    </font>
    <font>
      <sz val="10"/>
      <color rgb="FF51B8CC"/>
      <name val="Arial"/>
      <family val="2"/>
    </font>
    <font>
      <sz val="9"/>
      <color rgb="FF008080"/>
      <name val="Trebuchet MS"/>
      <family val="2"/>
    </font>
    <font>
      <b/>
      <sz val="10"/>
      <color rgb="FF51B8CC"/>
      <name val="Trebuchet MS"/>
      <family val="2"/>
    </font>
    <font>
      <b/>
      <sz val="9"/>
      <color rgb="FFFFFFFF"/>
      <name val="Arial"/>
      <family val="2"/>
    </font>
    <font>
      <sz val="9"/>
      <color rgb="FF000000"/>
      <name val="Trebuchet MS"/>
      <family val="2"/>
    </font>
    <font>
      <sz val="9"/>
      <color rgb="FF000000"/>
      <name val="Arial"/>
      <family val="2"/>
    </font>
    <font>
      <sz val="9"/>
      <color rgb="FFFEE819"/>
      <name val="Arial"/>
      <family val="2"/>
    </font>
    <font>
      <sz val="10"/>
      <color rgb="FFFF9900"/>
      <name val="Arial"/>
      <family val="2"/>
    </font>
    <font>
      <sz val="8"/>
      <color rgb="FFFFFFFF"/>
      <name val="Arial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8"/>
      <color rgb="FF51B8CC"/>
      <name val="Trebuchet MS"/>
      <family val="2"/>
    </font>
    <font>
      <sz val="9"/>
      <color rgb="FFFFFFFF"/>
      <name val="Arial"/>
      <family val="2"/>
    </font>
    <font>
      <b/>
      <sz val="8"/>
      <color rgb="FF51B8CC"/>
      <name val="Arial"/>
      <family val="2"/>
    </font>
    <font>
      <b/>
      <sz val="8"/>
      <color rgb="FFFFFFFF"/>
      <name val="Arial"/>
      <family val="2"/>
    </font>
    <font>
      <sz val="10"/>
      <color theme="1"/>
      <name val="Arial"/>
      <family val="2"/>
    </font>
    <font>
      <b/>
      <sz val="10"/>
      <color theme="0"/>
      <name val="Trebuchet MS"/>
      <family val="2"/>
    </font>
    <font>
      <b/>
      <sz val="9"/>
      <color rgb="FFB22F62"/>
      <name val="Arial"/>
      <family val="2"/>
    </font>
    <font>
      <sz val="10"/>
      <color rgb="FFB22F62"/>
      <name val="Arial"/>
      <family val="2"/>
    </font>
    <font>
      <b/>
      <sz val="10"/>
      <color rgb="FFB22F62"/>
      <name val="Arial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1B8CC"/>
        <bgColor rgb="FF51B8CC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B22F62"/>
        <bgColor indexed="64"/>
      </patternFill>
    </fill>
    <fill>
      <patternFill patternType="solid">
        <fgColor rgb="FFB22F62"/>
        <bgColor rgb="FFFF037E"/>
      </patternFill>
    </fill>
    <fill>
      <patternFill patternType="solid">
        <fgColor rgb="FF51B8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51B8CC"/>
      </left>
      <right/>
      <top/>
      <bottom/>
      <diagonal/>
    </border>
    <border>
      <left/>
      <right style="thin">
        <color rgb="FF51B8CC"/>
      </right>
      <top/>
      <bottom/>
      <diagonal/>
    </border>
    <border>
      <left style="thin">
        <color rgb="FF51B8CC"/>
      </left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thin">
        <color rgb="FF51B8CC"/>
      </left>
      <right/>
      <top style="thin">
        <color rgb="FF51B8CC"/>
      </top>
      <bottom style="thin">
        <color rgb="FF51B8CC"/>
      </bottom>
      <diagonal/>
    </border>
    <border>
      <left/>
      <right/>
      <top style="thin">
        <color rgb="FF51B8CC"/>
      </top>
      <bottom style="thin">
        <color rgb="FF51B8CC"/>
      </bottom>
      <diagonal/>
    </border>
    <border>
      <left/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medium">
        <color rgb="FFFFFFFF"/>
      </left>
      <right/>
      <top/>
      <bottom/>
      <diagonal/>
    </border>
    <border>
      <left style="medium">
        <color rgb="FFFEE819"/>
      </left>
      <right style="medium">
        <color rgb="FFFEE819"/>
      </right>
      <top/>
      <bottom/>
      <diagonal/>
    </border>
    <border>
      <left style="medium">
        <color rgb="FFFEE819"/>
      </left>
      <right/>
      <top style="medium">
        <color rgb="FFFEE819"/>
      </top>
      <bottom style="medium">
        <color rgb="FFFEE819"/>
      </bottom>
      <diagonal/>
    </border>
    <border>
      <left style="medium">
        <color rgb="FF51B8CC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medium">
        <color rgb="FFFEE819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thin">
        <color rgb="FFFEE81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2F62"/>
      </left>
      <right style="thin">
        <color rgb="FFB22F62"/>
      </right>
      <top style="thin">
        <color rgb="FFB22F62"/>
      </top>
      <bottom/>
      <diagonal/>
    </border>
    <border>
      <left style="thin">
        <color rgb="FFB22F62"/>
      </left>
      <right style="thin">
        <color rgb="FFB22F62"/>
      </right>
      <top/>
      <bottom style="thin">
        <color rgb="FFFF037E"/>
      </bottom>
      <diagonal/>
    </border>
    <border>
      <left style="thin">
        <color rgb="FFB22F62"/>
      </left>
      <right style="thin">
        <color rgb="FFB22F62"/>
      </right>
      <top/>
      <bottom/>
      <diagonal/>
    </border>
    <border>
      <left style="thin">
        <color rgb="FFB22F62"/>
      </left>
      <right style="thin">
        <color rgb="FFB22F62"/>
      </right>
      <top/>
      <bottom style="thin">
        <color rgb="FFB22F6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4" fillId="0" borderId="0" xfId="0" applyFont="1"/>
    <xf numFmtId="0" fontId="30" fillId="5" borderId="0" xfId="0" applyFont="1" applyFill="1" applyAlignment="1">
      <alignment vertical="center" wrapText="1"/>
    </xf>
    <xf numFmtId="0" fontId="31" fillId="0" borderId="20" xfId="0" applyFont="1" applyBorder="1" applyAlignment="1">
      <alignment vertical="center" wrapText="1"/>
    </xf>
    <xf numFmtId="0" fontId="31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vertical="center" wrapText="1"/>
    </xf>
    <xf numFmtId="4" fontId="29" fillId="0" borderId="21" xfId="0" applyNumberFormat="1" applyFont="1" applyBorder="1" applyAlignment="1">
      <alignment horizontal="center" vertical="center" wrapText="1"/>
    </xf>
    <xf numFmtId="4" fontId="33" fillId="0" borderId="21" xfId="0" applyNumberFormat="1" applyFont="1" applyBorder="1" applyAlignment="1">
      <alignment horizontal="center" vertical="center" wrapText="1"/>
    </xf>
    <xf numFmtId="0" fontId="32" fillId="3" borderId="21" xfId="0" applyFont="1" applyFill="1" applyBorder="1" applyAlignment="1">
      <alignment vertical="center" wrapText="1"/>
    </xf>
    <xf numFmtId="4" fontId="29" fillId="3" borderId="21" xfId="0" applyNumberFormat="1" applyFont="1" applyFill="1" applyBorder="1" applyAlignment="1">
      <alignment horizontal="center" vertical="center" wrapText="1"/>
    </xf>
    <xf numFmtId="4" fontId="33" fillId="3" borderId="21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4" fontId="29" fillId="0" borderId="22" xfId="0" applyNumberFormat="1" applyFont="1" applyBorder="1" applyAlignment="1">
      <alignment horizontal="center" vertical="center" wrapText="1"/>
    </xf>
    <xf numFmtId="4" fontId="33" fillId="0" borderId="22" xfId="0" applyNumberFormat="1" applyFont="1" applyBorder="1" applyAlignment="1">
      <alignment horizontal="center" vertical="center" wrapText="1"/>
    </xf>
    <xf numFmtId="0" fontId="34" fillId="2" borderId="0" xfId="0" applyFont="1" applyFill="1" applyAlignment="1">
      <alignment vertical="center" wrapText="1"/>
    </xf>
    <xf numFmtId="0" fontId="30" fillId="7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 wrapText="1"/>
    </xf>
    <xf numFmtId="2" fontId="9" fillId="8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/>
    <xf numFmtId="0" fontId="11" fillId="2" borderId="4" xfId="0" applyFont="1" applyFill="1" applyBorder="1" applyAlignment="1">
      <alignment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6" borderId="19" xfId="0" applyFont="1" applyFill="1" applyBorder="1" applyAlignment="1">
      <alignment vertical="center" wrapText="1"/>
    </xf>
    <xf numFmtId="0" fontId="4" fillId="5" borderId="19" xfId="0" applyFont="1" applyFill="1" applyBorder="1" applyAlignment="1"/>
    <xf numFmtId="0" fontId="11" fillId="4" borderId="0" xfId="0" applyFont="1" applyFill="1" applyAlignment="1">
      <alignment vertical="center" wrapText="1"/>
    </xf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B8CC"/>
      <color rgb="FFB2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showGridLines="0" tabSelected="1" zoomScale="200" zoomScaleNormal="200" workbookViewId="0">
      <selection activeCell="B20" sqref="B20"/>
    </sheetView>
  </sheetViews>
  <sheetFormatPr baseColWidth="10" defaultColWidth="12.6640625" defaultRowHeight="15.75" customHeight="1" x14ac:dyDescent="0.15"/>
  <cols>
    <col min="1" max="1" width="18.33203125" customWidth="1"/>
    <col min="2" max="2" width="16.33203125" customWidth="1"/>
    <col min="3" max="3" width="14.6640625" bestFit="1" customWidth="1"/>
    <col min="4" max="4" width="16.33203125" bestFit="1" customWidth="1"/>
    <col min="5" max="5" width="17.33203125" bestFit="1" customWidth="1"/>
  </cols>
  <sheetData>
    <row r="1" spans="1:5" ht="14" x14ac:dyDescent="0.15">
      <c r="A1" s="1" t="s">
        <v>0</v>
      </c>
      <c r="B1" s="56">
        <v>16.73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33" customHeight="1" x14ac:dyDescent="0.15">
      <c r="A3" s="2"/>
      <c r="B3" s="61" t="s">
        <v>35</v>
      </c>
      <c r="C3" s="62"/>
      <c r="D3" s="62"/>
      <c r="E3" s="63"/>
    </row>
    <row r="4" spans="1:5" ht="33" customHeight="1" x14ac:dyDescent="0.15">
      <c r="A4" s="3"/>
      <c r="B4" s="4" t="s">
        <v>1</v>
      </c>
      <c r="C4" s="5" t="s">
        <v>2</v>
      </c>
      <c r="D4" s="5" t="s">
        <v>3</v>
      </c>
      <c r="E4" s="5" t="s">
        <v>4</v>
      </c>
    </row>
    <row r="5" spans="1:5" ht="26" x14ac:dyDescent="0.15">
      <c r="A5" s="6"/>
      <c r="B5" s="7" t="s">
        <v>5</v>
      </c>
      <c r="C5" s="8">
        <f>2184*B1</f>
        <v>36538.32</v>
      </c>
      <c r="D5" s="8">
        <f t="shared" ref="D5:D8" si="0">C5/12</f>
        <v>3044.86</v>
      </c>
      <c r="E5" s="9">
        <f t="shared" ref="E5:E8" si="1">D5/18</f>
        <v>169.1588888888889</v>
      </c>
    </row>
    <row r="6" spans="1:5" ht="26" x14ac:dyDescent="0.15">
      <c r="A6" s="6"/>
      <c r="B6" s="7" t="s">
        <v>6</v>
      </c>
      <c r="C6" s="8">
        <f>2616*B1</f>
        <v>43765.68</v>
      </c>
      <c r="D6" s="8">
        <f t="shared" si="0"/>
        <v>3647.14</v>
      </c>
      <c r="E6" s="9">
        <f t="shared" si="1"/>
        <v>202.61888888888888</v>
      </c>
    </row>
    <row r="7" spans="1:5" ht="26" x14ac:dyDescent="0.15">
      <c r="A7" s="6"/>
      <c r="B7" s="7" t="s">
        <v>7</v>
      </c>
      <c r="C7" s="8">
        <f>3024*B1</f>
        <v>50591.520000000004</v>
      </c>
      <c r="D7" s="8">
        <f t="shared" si="0"/>
        <v>4215.96</v>
      </c>
      <c r="E7" s="9">
        <f t="shared" si="1"/>
        <v>234.22</v>
      </c>
    </row>
    <row r="8" spans="1:5" ht="26" x14ac:dyDescent="0.15">
      <c r="A8" s="6"/>
      <c r="B8" s="7" t="s">
        <v>8</v>
      </c>
      <c r="C8" s="10">
        <f>3456*B1</f>
        <v>57818.880000000005</v>
      </c>
      <c r="D8" s="10">
        <f t="shared" si="0"/>
        <v>4818.2400000000007</v>
      </c>
      <c r="E8" s="11">
        <f t="shared" si="1"/>
        <v>267.68000000000006</v>
      </c>
    </row>
    <row r="9" spans="1:5" ht="13" x14ac:dyDescent="0.15">
      <c r="A9" s="12"/>
      <c r="B9" s="12"/>
      <c r="C9" s="12"/>
      <c r="D9" s="12"/>
      <c r="E9" s="12"/>
    </row>
    <row r="10" spans="1:5" ht="33" customHeight="1" x14ac:dyDescent="0.15">
      <c r="A10" s="13"/>
      <c r="B10" s="64" t="s">
        <v>33</v>
      </c>
      <c r="C10" s="65"/>
      <c r="D10" s="65"/>
      <c r="E10" s="66"/>
    </row>
    <row r="11" spans="1:5" ht="26" x14ac:dyDescent="0.15">
      <c r="A11" s="3"/>
      <c r="B11" s="14" t="s">
        <v>1</v>
      </c>
      <c r="C11" s="15" t="s">
        <v>2</v>
      </c>
      <c r="D11" s="15" t="s">
        <v>9</v>
      </c>
      <c r="E11" s="15" t="s">
        <v>10</v>
      </c>
    </row>
    <row r="12" spans="1:5" ht="28" x14ac:dyDescent="0.15">
      <c r="A12" s="16"/>
      <c r="B12" s="17" t="s">
        <v>11</v>
      </c>
      <c r="C12" s="10">
        <f>132*B1*12</f>
        <v>26500.32</v>
      </c>
      <c r="D12" s="10">
        <f>132*B1</f>
        <v>2208.36</v>
      </c>
      <c r="E12" s="11">
        <f t="shared" ref="E12:E16" si="2">D12/151.67</f>
        <v>14.560295378123559</v>
      </c>
    </row>
    <row r="13" spans="1:5" ht="26" x14ac:dyDescent="0.15">
      <c r="A13" s="18"/>
      <c r="B13" s="19" t="s">
        <v>5</v>
      </c>
      <c r="C13" s="8">
        <f>152*B1*12</f>
        <v>30515.52</v>
      </c>
      <c r="D13" s="8">
        <f>152*B1</f>
        <v>2542.96</v>
      </c>
      <c r="E13" s="9">
        <f t="shared" si="2"/>
        <v>16.766400738445309</v>
      </c>
    </row>
    <row r="14" spans="1:5" ht="26" x14ac:dyDescent="0.15">
      <c r="A14" s="18"/>
      <c r="B14" s="19" t="s">
        <v>6</v>
      </c>
      <c r="C14" s="8">
        <f>182*B1*12</f>
        <v>36538.32</v>
      </c>
      <c r="D14" s="8">
        <f>182*B1</f>
        <v>3044.86</v>
      </c>
      <c r="E14" s="9">
        <f t="shared" si="2"/>
        <v>20.075558778927938</v>
      </c>
    </row>
    <row r="15" spans="1:5" ht="26" x14ac:dyDescent="0.15">
      <c r="A15" s="18"/>
      <c r="B15" s="19" t="s">
        <v>7</v>
      </c>
      <c r="C15" s="8">
        <f>210*B1*12</f>
        <v>42159.600000000006</v>
      </c>
      <c r="D15" s="8">
        <f>210*B1</f>
        <v>3513.3</v>
      </c>
      <c r="E15" s="9">
        <f t="shared" si="2"/>
        <v>23.164106283378391</v>
      </c>
    </row>
    <row r="16" spans="1:5" ht="26" x14ac:dyDescent="0.15">
      <c r="A16" s="18"/>
      <c r="B16" s="19" t="s">
        <v>8</v>
      </c>
      <c r="C16" s="10">
        <f>240*B1*12</f>
        <v>48182.400000000001</v>
      </c>
      <c r="D16" s="10">
        <f>240*B1</f>
        <v>4015.2000000000003</v>
      </c>
      <c r="E16" s="11">
        <f t="shared" si="2"/>
        <v>26.473264323861017</v>
      </c>
    </row>
    <row r="17" spans="1:5" ht="13" x14ac:dyDescent="0.15">
      <c r="A17" s="12"/>
      <c r="B17" s="12"/>
      <c r="C17" s="12"/>
      <c r="D17" s="12"/>
      <c r="E17" s="12"/>
    </row>
    <row r="18" spans="1:5" ht="13" x14ac:dyDescent="0.15">
      <c r="A18" s="12"/>
      <c r="B18" s="12"/>
      <c r="C18" s="12"/>
      <c r="D18" s="12"/>
      <c r="E18" s="12"/>
    </row>
    <row r="19" spans="1:5" ht="15.75" customHeight="1" x14ac:dyDescent="0.15">
      <c r="A19" s="12"/>
      <c r="B19" s="12"/>
      <c r="C19" s="12"/>
      <c r="D19" s="12"/>
      <c r="E19" s="12"/>
    </row>
    <row r="20" spans="1:5" ht="15.75" customHeight="1" x14ac:dyDescent="0.15">
      <c r="A20" s="12"/>
      <c r="B20" s="12"/>
      <c r="C20" s="12"/>
      <c r="D20" s="12"/>
      <c r="E20" s="12"/>
    </row>
    <row r="21" spans="1:5" ht="15.75" customHeight="1" x14ac:dyDescent="0.15">
      <c r="A21" s="12"/>
      <c r="B21" s="12"/>
      <c r="C21" s="12"/>
      <c r="D21" s="12"/>
      <c r="E21" s="12"/>
    </row>
    <row r="22" spans="1:5" ht="15.75" customHeight="1" x14ac:dyDescent="0.15">
      <c r="A22" s="12"/>
      <c r="B22" s="12"/>
      <c r="C22" s="12"/>
      <c r="D22" s="12"/>
      <c r="E22" s="12"/>
    </row>
    <row r="23" spans="1:5" ht="15.75" customHeight="1" x14ac:dyDescent="0.15">
      <c r="A23" s="12"/>
      <c r="B23" s="12"/>
      <c r="C23" s="12"/>
      <c r="D23" s="12"/>
      <c r="E23" s="12"/>
    </row>
    <row r="24" spans="1:5" ht="15.75" customHeight="1" x14ac:dyDescent="0.15">
      <c r="A24" s="12"/>
      <c r="B24" s="12"/>
      <c r="C24" s="12"/>
      <c r="D24" s="12"/>
      <c r="E24" s="12"/>
    </row>
    <row r="25" spans="1:5" ht="15.75" customHeight="1" x14ac:dyDescent="0.15">
      <c r="A25" s="12"/>
      <c r="B25" s="12"/>
      <c r="C25" s="12"/>
      <c r="D25" s="12"/>
      <c r="E25" s="12"/>
    </row>
    <row r="26" spans="1:5" ht="15.75" customHeight="1" x14ac:dyDescent="0.15">
      <c r="A26" s="12"/>
      <c r="B26" s="12"/>
      <c r="C26" s="12"/>
      <c r="D26" s="12"/>
      <c r="E26" s="12"/>
    </row>
    <row r="27" spans="1:5" ht="15.75" customHeight="1" x14ac:dyDescent="0.15">
      <c r="A27" s="12"/>
      <c r="B27" s="12"/>
      <c r="C27" s="12"/>
      <c r="D27" s="12"/>
      <c r="E27" s="12"/>
    </row>
    <row r="28" spans="1:5" ht="15.75" customHeight="1" x14ac:dyDescent="0.15">
      <c r="A28" s="12"/>
      <c r="B28" s="12"/>
      <c r="C28" s="12"/>
      <c r="D28" s="12"/>
      <c r="E28" s="12"/>
    </row>
    <row r="29" spans="1:5" ht="15.75" customHeight="1" x14ac:dyDescent="0.15">
      <c r="A29" s="12"/>
      <c r="B29" s="12"/>
      <c r="C29" s="12"/>
      <c r="D29" s="12"/>
      <c r="E29" s="12"/>
    </row>
    <row r="30" spans="1:5" ht="15.75" customHeight="1" x14ac:dyDescent="0.15">
      <c r="A30" s="12"/>
      <c r="B30" s="12"/>
      <c r="C30" s="12"/>
      <c r="D30" s="12"/>
      <c r="E30" s="12"/>
    </row>
    <row r="31" spans="1:5" ht="15.75" customHeight="1" x14ac:dyDescent="0.15">
      <c r="A31" s="12"/>
      <c r="B31" s="12"/>
      <c r="C31" s="12"/>
      <c r="D31" s="12"/>
      <c r="E31" s="12"/>
    </row>
    <row r="32" spans="1:5" ht="15.75" customHeight="1" x14ac:dyDescent="0.15">
      <c r="A32" s="12"/>
      <c r="B32" s="12"/>
      <c r="C32" s="12"/>
      <c r="D32" s="12"/>
      <c r="E32" s="12"/>
    </row>
    <row r="33" spans="1:5" ht="15.75" customHeight="1" x14ac:dyDescent="0.15">
      <c r="A33" s="12"/>
      <c r="B33" s="12"/>
      <c r="C33" s="12"/>
      <c r="D33" s="12"/>
      <c r="E33" s="12"/>
    </row>
    <row r="34" spans="1:5" ht="15.75" customHeight="1" x14ac:dyDescent="0.15">
      <c r="A34" s="12"/>
      <c r="B34" s="12"/>
      <c r="C34" s="12"/>
      <c r="D34" s="12"/>
      <c r="E34" s="12"/>
    </row>
    <row r="35" spans="1:5" ht="15.75" customHeight="1" x14ac:dyDescent="0.15">
      <c r="A35" s="12"/>
      <c r="B35" s="12"/>
      <c r="C35" s="12"/>
      <c r="D35" s="12"/>
      <c r="E35" s="12"/>
    </row>
    <row r="36" spans="1:5" ht="15.75" customHeight="1" x14ac:dyDescent="0.15">
      <c r="A36" s="12"/>
      <c r="B36" s="12"/>
      <c r="C36" s="12"/>
      <c r="D36" s="12"/>
      <c r="E36" s="12"/>
    </row>
    <row r="37" spans="1:5" ht="15.75" customHeight="1" x14ac:dyDescent="0.15">
      <c r="A37" s="12"/>
      <c r="B37" s="12"/>
      <c r="C37" s="12"/>
      <c r="D37" s="12"/>
      <c r="E37" s="12"/>
    </row>
    <row r="38" spans="1:5" ht="15.75" customHeight="1" x14ac:dyDescent="0.15">
      <c r="A38" s="12"/>
      <c r="B38" s="12"/>
      <c r="C38" s="12"/>
      <c r="D38" s="12"/>
      <c r="E38" s="12"/>
    </row>
    <row r="39" spans="1:5" ht="15.75" customHeight="1" x14ac:dyDescent="0.15">
      <c r="A39" s="12"/>
      <c r="B39" s="12"/>
      <c r="C39" s="12"/>
      <c r="D39" s="12"/>
      <c r="E39" s="12"/>
    </row>
    <row r="40" spans="1:5" ht="15.75" customHeight="1" x14ac:dyDescent="0.15">
      <c r="A40" s="12"/>
      <c r="B40" s="12"/>
      <c r="C40" s="12"/>
      <c r="D40" s="12"/>
      <c r="E40" s="12"/>
    </row>
    <row r="41" spans="1:5" ht="15.75" customHeight="1" x14ac:dyDescent="0.15">
      <c r="A41" s="12"/>
      <c r="B41" s="12"/>
      <c r="C41" s="12"/>
      <c r="D41" s="12"/>
      <c r="E41" s="12"/>
    </row>
    <row r="42" spans="1:5" ht="15.75" customHeight="1" x14ac:dyDescent="0.15">
      <c r="A42" s="12"/>
      <c r="B42" s="12"/>
      <c r="C42" s="12"/>
      <c r="D42" s="12"/>
      <c r="E42" s="12"/>
    </row>
    <row r="43" spans="1:5" ht="15.75" customHeight="1" x14ac:dyDescent="0.15">
      <c r="A43" s="12"/>
      <c r="B43" s="12"/>
      <c r="C43" s="12"/>
      <c r="D43" s="12"/>
      <c r="E43" s="12"/>
    </row>
    <row r="44" spans="1:5" ht="15.75" customHeight="1" x14ac:dyDescent="0.15">
      <c r="A44" s="12"/>
      <c r="B44" s="12"/>
      <c r="C44" s="12"/>
      <c r="D44" s="12"/>
      <c r="E44" s="12"/>
    </row>
    <row r="45" spans="1:5" ht="15.75" customHeight="1" x14ac:dyDescent="0.15">
      <c r="A45" s="12"/>
      <c r="B45" s="12"/>
      <c r="C45" s="12"/>
      <c r="D45" s="12"/>
      <c r="E45" s="12"/>
    </row>
    <row r="46" spans="1:5" ht="15.75" customHeight="1" x14ac:dyDescent="0.15">
      <c r="A46" s="12"/>
      <c r="B46" s="12"/>
      <c r="C46" s="12"/>
      <c r="D46" s="12"/>
      <c r="E46" s="12"/>
    </row>
    <row r="47" spans="1:5" ht="15.75" customHeight="1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  <row r="994" spans="1:5" ht="13" x14ac:dyDescent="0.15">
      <c r="A994" s="12"/>
      <c r="B994" s="12"/>
      <c r="C994" s="12"/>
      <c r="D994" s="12"/>
      <c r="E994" s="12"/>
    </row>
    <row r="995" spans="1:5" ht="13" x14ac:dyDescent="0.15">
      <c r="A995" s="12"/>
      <c r="B995" s="12"/>
      <c r="C995" s="12"/>
      <c r="D995" s="12"/>
      <c r="E995" s="12"/>
    </row>
    <row r="996" spans="1:5" ht="13" x14ac:dyDescent="0.15">
      <c r="A996" s="12"/>
      <c r="B996" s="12"/>
      <c r="C996" s="12"/>
      <c r="D996" s="12"/>
      <c r="E996" s="12"/>
    </row>
    <row r="997" spans="1:5" ht="13" x14ac:dyDescent="0.15">
      <c r="A997" s="12"/>
      <c r="B997" s="12"/>
      <c r="C997" s="12"/>
      <c r="D997" s="12"/>
      <c r="E997" s="12"/>
    </row>
    <row r="998" spans="1:5" ht="13" x14ac:dyDescent="0.15">
      <c r="A998" s="12"/>
      <c r="B998" s="12"/>
      <c r="C998" s="12"/>
      <c r="D998" s="12"/>
      <c r="E998" s="12"/>
    </row>
    <row r="999" spans="1:5" ht="13" x14ac:dyDescent="0.15">
      <c r="A999" s="12"/>
      <c r="B999" s="12"/>
      <c r="C999" s="12"/>
      <c r="D999" s="12"/>
      <c r="E999" s="12"/>
    </row>
    <row r="1000" spans="1:5" ht="13" x14ac:dyDescent="0.15">
      <c r="A1000" s="12"/>
      <c r="B1000" s="12"/>
      <c r="C1000" s="12"/>
      <c r="D1000" s="12"/>
      <c r="E1000" s="12"/>
    </row>
  </sheetData>
  <sheetProtection sheet="1" objects="1" scenarios="1"/>
  <mergeCells count="2">
    <mergeCell ref="B3:E3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showGridLines="0" zoomScale="200" zoomScaleNormal="200" workbookViewId="0">
      <selection activeCell="B10" sqref="B10:D10"/>
    </sheetView>
  </sheetViews>
  <sheetFormatPr baseColWidth="10" defaultColWidth="12.6640625" defaultRowHeight="15.75" customHeight="1" x14ac:dyDescent="0.15"/>
  <cols>
    <col min="1" max="1" width="19.1640625" customWidth="1"/>
    <col min="2" max="2" width="20.83203125" customWidth="1"/>
    <col min="3" max="3" width="24" customWidth="1"/>
    <col min="4" max="4" width="23.6640625" customWidth="1"/>
    <col min="5" max="5" width="25.83203125" customWidth="1"/>
  </cols>
  <sheetData>
    <row r="1" spans="1:7" ht="14" x14ac:dyDescent="0.15">
      <c r="A1" s="1" t="s">
        <v>0</v>
      </c>
      <c r="B1" s="55">
        <f>'Grille des salaires vétos'!B1</f>
        <v>16.73</v>
      </c>
      <c r="D1" s="1"/>
      <c r="E1" s="1"/>
    </row>
    <row r="2" spans="1:7" ht="13" x14ac:dyDescent="0.15">
      <c r="A2" s="1"/>
      <c r="B2" s="1"/>
      <c r="C2" s="1"/>
      <c r="D2" s="1"/>
      <c r="E2" s="1"/>
    </row>
    <row r="3" spans="1:7" ht="13" x14ac:dyDescent="0.15">
      <c r="A3" s="13"/>
      <c r="B3" s="67" t="s">
        <v>31</v>
      </c>
      <c r="C3" s="62"/>
      <c r="D3" s="62"/>
      <c r="E3" s="62"/>
    </row>
    <row r="4" spans="1:7" ht="52" x14ac:dyDescent="0.15">
      <c r="A4" s="3"/>
      <c r="B4" s="54" t="s">
        <v>1</v>
      </c>
      <c r="C4" s="21" t="s">
        <v>12</v>
      </c>
      <c r="D4" s="22" t="s">
        <v>13</v>
      </c>
      <c r="E4" s="23" t="s">
        <v>14</v>
      </c>
    </row>
    <row r="5" spans="1:7" ht="26.25" customHeight="1" x14ac:dyDescent="0.15">
      <c r="A5" s="24"/>
      <c r="B5" s="25" t="s">
        <v>15</v>
      </c>
      <c r="C5" s="57">
        <f>2.4*B1</f>
        <v>40.152000000000001</v>
      </c>
      <c r="D5" s="58">
        <f t="shared" ref="D5:D8" si="0">C5/2</f>
        <v>20.076000000000001</v>
      </c>
      <c r="E5" s="60">
        <f>'Grille des salaires vétos'!E13</f>
        <v>16.766400738445309</v>
      </c>
      <c r="G5" s="26" t="s">
        <v>16</v>
      </c>
    </row>
    <row r="6" spans="1:7" ht="27" customHeight="1" x14ac:dyDescent="0.15">
      <c r="A6" s="24"/>
      <c r="B6" s="25" t="s">
        <v>17</v>
      </c>
      <c r="C6" s="57">
        <f>2.9*B1</f>
        <v>48.517000000000003</v>
      </c>
      <c r="D6" s="58">
        <f t="shared" si="0"/>
        <v>24.258500000000002</v>
      </c>
      <c r="E6" s="59">
        <f>'Grille des salaires vétos'!E14</f>
        <v>20.075558778927938</v>
      </c>
    </row>
    <row r="7" spans="1:7" ht="25.5" customHeight="1" x14ac:dyDescent="0.15">
      <c r="A7" s="24"/>
      <c r="B7" s="25" t="s">
        <v>18</v>
      </c>
      <c r="C7" s="57">
        <f>3.4*B1</f>
        <v>56.881999999999998</v>
      </c>
      <c r="D7" s="58">
        <f t="shared" si="0"/>
        <v>28.440999999999999</v>
      </c>
      <c r="E7" s="59">
        <f>'Grille des salaires vétos'!E15</f>
        <v>23.164106283378391</v>
      </c>
    </row>
    <row r="8" spans="1:7" ht="25.5" customHeight="1" x14ac:dyDescent="0.15">
      <c r="A8" s="24"/>
      <c r="B8" s="25" t="s">
        <v>19</v>
      </c>
      <c r="C8" s="57">
        <f>3.9*B1</f>
        <v>65.247</v>
      </c>
      <c r="D8" s="58">
        <f t="shared" si="0"/>
        <v>32.6235</v>
      </c>
      <c r="E8" s="59">
        <f>'Grille des salaires vétos'!E16</f>
        <v>26.473264323861017</v>
      </c>
    </row>
    <row r="9" spans="1:7" ht="13" x14ac:dyDescent="0.15">
      <c r="A9" s="12"/>
      <c r="B9" s="12"/>
      <c r="C9" s="12"/>
      <c r="D9" s="12"/>
      <c r="E9" s="12"/>
    </row>
    <row r="10" spans="1:7" ht="13" x14ac:dyDescent="0.15">
      <c r="A10" s="13"/>
      <c r="B10" s="68" t="s">
        <v>32</v>
      </c>
      <c r="C10" s="62"/>
      <c r="D10" s="62"/>
      <c r="E10" s="27"/>
    </row>
    <row r="11" spans="1:7" ht="39" x14ac:dyDescent="0.15">
      <c r="A11" s="3"/>
      <c r="B11" s="20" t="s">
        <v>1</v>
      </c>
      <c r="C11" s="21" t="s">
        <v>20</v>
      </c>
      <c r="D11" s="28" t="s">
        <v>21</v>
      </c>
      <c r="E11" s="41"/>
    </row>
    <row r="12" spans="1:7" ht="26.25" customHeight="1" x14ac:dyDescent="0.15">
      <c r="A12" s="29"/>
      <c r="B12" s="30" t="s">
        <v>22</v>
      </c>
      <c r="C12" s="57">
        <f>'Grille des salaires vétos'!E12*1.2</f>
        <v>17.47235445374827</v>
      </c>
      <c r="D12" s="58">
        <f>'Grille des salaires vétos'!E12*0.2</f>
        <v>2.912059075624712</v>
      </c>
      <c r="E12" s="41"/>
    </row>
    <row r="13" spans="1:7" ht="26.25" customHeight="1" x14ac:dyDescent="0.15">
      <c r="A13" s="24"/>
      <c r="B13" s="25" t="s">
        <v>15</v>
      </c>
      <c r="C13" s="57">
        <f>'Grille des salaires vétos'!E13*1.2</f>
        <v>20.119680886134372</v>
      </c>
      <c r="D13" s="58">
        <f>'Grille des salaires vétos'!E13*0.2</f>
        <v>3.3532801476890621</v>
      </c>
      <c r="E13" s="41"/>
    </row>
    <row r="14" spans="1:7" ht="27" customHeight="1" x14ac:dyDescent="0.15">
      <c r="A14" s="24"/>
      <c r="B14" s="25" t="s">
        <v>17</v>
      </c>
      <c r="C14" s="57">
        <f>'Grille des salaires vétos'!E14*1.2</f>
        <v>24.090670534713524</v>
      </c>
      <c r="D14" s="58">
        <f>'Grille des salaires vétos'!E14*0.2</f>
        <v>4.015111755785588</v>
      </c>
      <c r="E14" s="41"/>
    </row>
    <row r="15" spans="1:7" ht="26.25" customHeight="1" x14ac:dyDescent="0.15">
      <c r="A15" s="24"/>
      <c r="B15" s="25" t="s">
        <v>18</v>
      </c>
      <c r="C15" s="57">
        <f>'Grille des salaires vétos'!E15*1.2</f>
        <v>27.796927540054067</v>
      </c>
      <c r="D15" s="58">
        <f>'Grille des salaires vétos'!E15*0.2</f>
        <v>4.6328212566756788</v>
      </c>
      <c r="E15" s="41"/>
    </row>
    <row r="16" spans="1:7" ht="25.5" customHeight="1" x14ac:dyDescent="0.15">
      <c r="A16" s="24"/>
      <c r="B16" s="25" t="s">
        <v>19</v>
      </c>
      <c r="C16" s="57">
        <f>'Grille des salaires vétos'!E16*1.2</f>
        <v>31.76791718863322</v>
      </c>
      <c r="D16" s="58">
        <f>'Grille des salaires vétos'!E16*0.2</f>
        <v>5.2946528647722033</v>
      </c>
      <c r="E16" s="41"/>
    </row>
    <row r="17" spans="1:5" ht="13" x14ac:dyDescent="0.15">
      <c r="A17" s="12"/>
      <c r="B17" s="12"/>
      <c r="C17" s="12"/>
      <c r="D17" s="12"/>
      <c r="E17" s="12"/>
    </row>
    <row r="18" spans="1:5" ht="13" x14ac:dyDescent="0.15">
      <c r="A18" s="12"/>
      <c r="B18" s="12"/>
      <c r="C18" s="12"/>
      <c r="D18" s="12"/>
      <c r="E18" s="12"/>
    </row>
    <row r="19" spans="1:5" ht="13" x14ac:dyDescent="0.15">
      <c r="A19" s="12"/>
      <c r="B19" s="12"/>
      <c r="C19" s="12"/>
      <c r="D19" s="12"/>
      <c r="E19" s="12"/>
    </row>
    <row r="20" spans="1:5" ht="13" x14ac:dyDescent="0.15">
      <c r="A20" s="12"/>
      <c r="B20" s="12"/>
      <c r="C20" s="12"/>
      <c r="D20" s="12"/>
      <c r="E20" s="12"/>
    </row>
    <row r="21" spans="1:5" ht="13" x14ac:dyDescent="0.15">
      <c r="A21" s="12"/>
      <c r="B21" s="12"/>
      <c r="C21" s="12"/>
      <c r="D21" s="12"/>
      <c r="E21" s="12"/>
    </row>
    <row r="22" spans="1:5" ht="13" x14ac:dyDescent="0.15">
      <c r="A22" s="12"/>
      <c r="B22" s="12"/>
      <c r="C22" s="12"/>
      <c r="D22" s="12"/>
      <c r="E22" s="12"/>
    </row>
    <row r="23" spans="1:5" ht="13" x14ac:dyDescent="0.15">
      <c r="A23" s="12"/>
      <c r="B23" s="12"/>
      <c r="C23" s="12"/>
      <c r="D23" s="12"/>
      <c r="E23" s="12"/>
    </row>
    <row r="24" spans="1:5" ht="13" x14ac:dyDescent="0.15">
      <c r="A24" s="12"/>
      <c r="B24" s="12"/>
      <c r="C24" s="12"/>
      <c r="D24" s="12"/>
      <c r="E24" s="12"/>
    </row>
    <row r="25" spans="1:5" ht="13" x14ac:dyDescent="0.15">
      <c r="A25" s="12"/>
      <c r="B25" s="12"/>
      <c r="C25" s="12"/>
      <c r="D25" s="12"/>
      <c r="E25" s="12"/>
    </row>
    <row r="26" spans="1:5" ht="13" x14ac:dyDescent="0.15">
      <c r="A26" s="12"/>
      <c r="B26" s="12"/>
      <c r="C26" s="12"/>
      <c r="D26" s="12"/>
      <c r="E26" s="12"/>
    </row>
    <row r="27" spans="1:5" ht="13" x14ac:dyDescent="0.15">
      <c r="A27" s="12"/>
      <c r="B27" s="12"/>
      <c r="C27" s="12"/>
      <c r="D27" s="12"/>
      <c r="E27" s="12"/>
    </row>
    <row r="28" spans="1:5" ht="13" x14ac:dyDescent="0.15">
      <c r="A28" s="12"/>
      <c r="B28" s="12"/>
      <c r="C28" s="12"/>
      <c r="D28" s="12"/>
      <c r="E28" s="12"/>
    </row>
    <row r="29" spans="1:5" ht="13" x14ac:dyDescent="0.15">
      <c r="A29" s="12"/>
      <c r="B29" s="12"/>
      <c r="C29" s="12"/>
      <c r="D29" s="12"/>
      <c r="E29" s="12"/>
    </row>
    <row r="30" spans="1:5" ht="13" x14ac:dyDescent="0.15">
      <c r="A30" s="12"/>
      <c r="B30" s="12"/>
      <c r="C30" s="12"/>
      <c r="D30" s="12"/>
      <c r="E30" s="12"/>
    </row>
    <row r="31" spans="1:5" ht="13" x14ac:dyDescent="0.15">
      <c r="A31" s="12"/>
      <c r="B31" s="12"/>
      <c r="C31" s="12"/>
      <c r="D31" s="12"/>
      <c r="E31" s="12"/>
    </row>
    <row r="32" spans="1:5" ht="13" x14ac:dyDescent="0.15">
      <c r="A32" s="12"/>
      <c r="B32" s="12"/>
      <c r="C32" s="12"/>
      <c r="D32" s="12"/>
      <c r="E32" s="12"/>
    </row>
    <row r="33" spans="1:5" ht="13" x14ac:dyDescent="0.15">
      <c r="A33" s="12"/>
      <c r="B33" s="12"/>
      <c r="C33" s="12"/>
      <c r="D33" s="12"/>
      <c r="E33" s="12"/>
    </row>
    <row r="34" spans="1:5" ht="13" x14ac:dyDescent="0.15">
      <c r="A34" s="12"/>
      <c r="B34" s="12"/>
      <c r="C34" s="12"/>
      <c r="D34" s="12"/>
      <c r="E34" s="12"/>
    </row>
    <row r="35" spans="1:5" ht="13" x14ac:dyDescent="0.15">
      <c r="A35" s="12"/>
      <c r="B35" s="12"/>
      <c r="C35" s="12"/>
      <c r="D35" s="12"/>
      <c r="E35" s="12"/>
    </row>
    <row r="36" spans="1:5" ht="13" x14ac:dyDescent="0.15">
      <c r="A36" s="12"/>
      <c r="B36" s="12"/>
      <c r="C36" s="12"/>
      <c r="D36" s="12"/>
      <c r="E36" s="12"/>
    </row>
    <row r="37" spans="1:5" ht="13" x14ac:dyDescent="0.15">
      <c r="A37" s="12"/>
      <c r="B37" s="12"/>
      <c r="C37" s="12"/>
      <c r="D37" s="12"/>
      <c r="E37" s="12"/>
    </row>
    <row r="38" spans="1:5" ht="13" x14ac:dyDescent="0.15">
      <c r="A38" s="12"/>
      <c r="B38" s="12"/>
      <c r="C38" s="12"/>
      <c r="D38" s="12"/>
      <c r="E38" s="12"/>
    </row>
    <row r="39" spans="1:5" ht="13" x14ac:dyDescent="0.15">
      <c r="A39" s="12"/>
      <c r="B39" s="12"/>
      <c r="C39" s="12"/>
      <c r="D39" s="12"/>
      <c r="E39" s="12"/>
    </row>
    <row r="40" spans="1:5" ht="13" x14ac:dyDescent="0.15">
      <c r="A40" s="12"/>
      <c r="B40" s="12"/>
      <c r="C40" s="12"/>
      <c r="D40" s="12"/>
      <c r="E40" s="12"/>
    </row>
    <row r="41" spans="1:5" ht="13" x14ac:dyDescent="0.15">
      <c r="A41" s="12"/>
      <c r="B41" s="12"/>
      <c r="C41" s="12"/>
      <c r="D41" s="12"/>
      <c r="E41" s="12"/>
    </row>
    <row r="42" spans="1:5" ht="13" x14ac:dyDescent="0.15">
      <c r="A42" s="12"/>
      <c r="B42" s="12"/>
      <c r="C42" s="12"/>
      <c r="D42" s="12"/>
      <c r="E42" s="12"/>
    </row>
    <row r="43" spans="1:5" ht="13" x14ac:dyDescent="0.15">
      <c r="A43" s="12"/>
      <c r="B43" s="12"/>
      <c r="C43" s="12"/>
      <c r="D43" s="12"/>
      <c r="E43" s="12"/>
    </row>
    <row r="44" spans="1:5" ht="13" x14ac:dyDescent="0.15">
      <c r="A44" s="12"/>
      <c r="B44" s="12"/>
      <c r="C44" s="12"/>
      <c r="D44" s="12"/>
      <c r="E44" s="12"/>
    </row>
    <row r="45" spans="1:5" ht="13" x14ac:dyDescent="0.15">
      <c r="A45" s="12"/>
      <c r="B45" s="12"/>
      <c r="C45" s="12"/>
      <c r="D45" s="12"/>
      <c r="E45" s="12"/>
    </row>
    <row r="46" spans="1:5" ht="13" x14ac:dyDescent="0.15">
      <c r="A46" s="12"/>
      <c r="B46" s="12"/>
      <c r="C46" s="12"/>
      <c r="D46" s="12"/>
      <c r="E46" s="12"/>
    </row>
    <row r="47" spans="1:5" ht="13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  <row r="994" spans="1:5" ht="13" x14ac:dyDescent="0.15">
      <c r="A994" s="12"/>
      <c r="B994" s="12"/>
      <c r="C994" s="12"/>
      <c r="D994" s="12"/>
      <c r="E994" s="12"/>
    </row>
    <row r="995" spans="1:5" ht="13" x14ac:dyDescent="0.15">
      <c r="A995" s="12"/>
      <c r="B995" s="12"/>
      <c r="C995" s="12"/>
      <c r="D995" s="12"/>
      <c r="E995" s="12"/>
    </row>
    <row r="996" spans="1:5" ht="13" x14ac:dyDescent="0.15">
      <c r="A996" s="12"/>
      <c r="B996" s="12"/>
      <c r="C996" s="12"/>
      <c r="D996" s="12"/>
      <c r="E996" s="12"/>
    </row>
    <row r="997" spans="1:5" ht="13" x14ac:dyDescent="0.15">
      <c r="A997" s="12"/>
      <c r="B997" s="12"/>
      <c r="C997" s="12"/>
      <c r="D997" s="12"/>
      <c r="E997" s="12"/>
    </row>
    <row r="998" spans="1:5" ht="13" x14ac:dyDescent="0.15">
      <c r="A998" s="12"/>
      <c r="B998" s="12"/>
      <c r="C998" s="12"/>
      <c r="D998" s="12"/>
      <c r="E998" s="12"/>
    </row>
    <row r="999" spans="1:5" ht="13" x14ac:dyDescent="0.15">
      <c r="A999" s="12"/>
      <c r="B999" s="12"/>
      <c r="C999" s="12"/>
      <c r="D999" s="12"/>
      <c r="E999" s="12"/>
    </row>
    <row r="1000" spans="1:5" ht="13" x14ac:dyDescent="0.15">
      <c r="A1000" s="12"/>
      <c r="B1000" s="12"/>
      <c r="C1000" s="12"/>
      <c r="D1000" s="12"/>
      <c r="E1000" s="12"/>
    </row>
  </sheetData>
  <sheetProtection sheet="1" objects="1" scenarios="1"/>
  <mergeCells count="2">
    <mergeCell ref="B3:E3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3"/>
  <sheetViews>
    <sheetView showGridLines="0" zoomScale="200" zoomScaleNormal="200" workbookViewId="0">
      <selection activeCell="D21" sqref="D21"/>
    </sheetView>
  </sheetViews>
  <sheetFormatPr baseColWidth="10" defaultColWidth="12.6640625" defaultRowHeight="15.75" customHeight="1" x14ac:dyDescent="0.15"/>
  <cols>
    <col min="1" max="2" width="13.83203125" customWidth="1"/>
    <col min="3" max="3" width="17.33203125" customWidth="1"/>
    <col min="4" max="4" width="17.83203125" customWidth="1"/>
    <col min="5" max="5" width="18.1640625" customWidth="1"/>
  </cols>
  <sheetData>
    <row r="1" spans="1:5" ht="14" x14ac:dyDescent="0.15">
      <c r="A1" s="1" t="s">
        <v>0</v>
      </c>
      <c r="B1" s="42">
        <f>'Grille des salaires vétos'!B1</f>
        <v>16.73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13" x14ac:dyDescent="0.15">
      <c r="A3" s="13"/>
      <c r="B3" s="69" t="s">
        <v>34</v>
      </c>
      <c r="C3" s="70"/>
      <c r="D3" s="70"/>
      <c r="E3" s="70"/>
    </row>
    <row r="4" spans="1:5" ht="26" x14ac:dyDescent="0.15">
      <c r="A4" s="3"/>
      <c r="B4" s="43" t="s">
        <v>1</v>
      </c>
      <c r="C4" s="44" t="s">
        <v>2</v>
      </c>
      <c r="D4" s="44" t="s">
        <v>9</v>
      </c>
      <c r="E4" s="44" t="s">
        <v>10</v>
      </c>
    </row>
    <row r="5" spans="1:5" ht="14" x14ac:dyDescent="0.15">
      <c r="A5" s="31"/>
      <c r="B5" s="45" t="s">
        <v>23</v>
      </c>
      <c r="C5" s="46">
        <f>105*B1*12</f>
        <v>21079.800000000003</v>
      </c>
      <c r="D5" s="46">
        <f>105*B1</f>
        <v>1756.65</v>
      </c>
      <c r="E5" s="47">
        <f t="shared" ref="E5:E9" si="0">D5/151.67</f>
        <v>11.582053141689196</v>
      </c>
    </row>
    <row r="6" spans="1:5" ht="14" x14ac:dyDescent="0.15">
      <c r="A6" s="31"/>
      <c r="B6" s="48" t="s">
        <v>24</v>
      </c>
      <c r="C6" s="49">
        <f>108*B1*12</f>
        <v>21682.080000000002</v>
      </c>
      <c r="D6" s="49">
        <f>108*B1</f>
        <v>1806.8400000000001</v>
      </c>
      <c r="E6" s="50">
        <f t="shared" si="0"/>
        <v>11.912968945737457</v>
      </c>
    </row>
    <row r="7" spans="1:5" ht="14" x14ac:dyDescent="0.15">
      <c r="A7" s="31"/>
      <c r="B7" s="48" t="s">
        <v>25</v>
      </c>
      <c r="C7" s="49">
        <f>110*B1*12</f>
        <v>22083.599999999999</v>
      </c>
      <c r="D7" s="49">
        <f>110*B1</f>
        <v>1840.3</v>
      </c>
      <c r="E7" s="50">
        <f t="shared" si="0"/>
        <v>12.133579481769631</v>
      </c>
    </row>
    <row r="8" spans="1:5" ht="14" x14ac:dyDescent="0.15">
      <c r="A8" s="31"/>
      <c r="B8" s="48" t="s">
        <v>26</v>
      </c>
      <c r="C8" s="49">
        <f>113*B1*12</f>
        <v>22685.88</v>
      </c>
      <c r="D8" s="49">
        <f>113*B1</f>
        <v>1890.49</v>
      </c>
      <c r="E8" s="50">
        <f t="shared" si="0"/>
        <v>12.464495285817895</v>
      </c>
    </row>
    <row r="9" spans="1:5" ht="14" x14ac:dyDescent="0.15">
      <c r="A9" s="31"/>
      <c r="B9" s="51" t="s">
        <v>27</v>
      </c>
      <c r="C9" s="52">
        <f>120*B1*12</f>
        <v>24091.200000000001</v>
      </c>
      <c r="D9" s="52">
        <f>120*B1</f>
        <v>2007.6000000000001</v>
      </c>
      <c r="E9" s="53">
        <f t="shared" si="0"/>
        <v>13.236632161930508</v>
      </c>
    </row>
    <row r="10" spans="1:5" ht="13" x14ac:dyDescent="0.15">
      <c r="A10" s="12"/>
      <c r="B10" s="12"/>
      <c r="C10" s="12"/>
      <c r="D10" s="12"/>
      <c r="E10" s="12"/>
    </row>
    <row r="11" spans="1:5" ht="13" hidden="1" x14ac:dyDescent="0.15">
      <c r="A11" s="32"/>
      <c r="B11" s="71" t="s">
        <v>28</v>
      </c>
      <c r="C11" s="62"/>
      <c r="D11" s="72"/>
      <c r="E11" s="13"/>
    </row>
    <row r="12" spans="1:5" ht="39" hidden="1" x14ac:dyDescent="0.15">
      <c r="A12" s="3"/>
      <c r="B12" s="33" t="s">
        <v>1</v>
      </c>
      <c r="C12" s="34" t="s">
        <v>29</v>
      </c>
      <c r="D12" s="35" t="s">
        <v>30</v>
      </c>
    </row>
    <row r="13" spans="1:5" ht="14" hidden="1" x14ac:dyDescent="0.15">
      <c r="A13" s="31"/>
      <c r="B13" s="31" t="s">
        <v>23</v>
      </c>
      <c r="C13" s="36">
        <f>102*B1*39/35</f>
        <v>1901.4840000000002</v>
      </c>
      <c r="D13" s="37">
        <f>102*B1*40/35</f>
        <v>1950.2399999999998</v>
      </c>
    </row>
    <row r="14" spans="1:5" ht="14" hidden="1" x14ac:dyDescent="0.15">
      <c r="A14" s="31"/>
      <c r="B14" s="31" t="s">
        <v>24</v>
      </c>
      <c r="C14" s="36">
        <f>105*B1*39/35</f>
        <v>1957.41</v>
      </c>
      <c r="D14" s="37">
        <f>105*B1*40/35</f>
        <v>2007.6</v>
      </c>
    </row>
    <row r="15" spans="1:5" ht="14" hidden="1" x14ac:dyDescent="0.15">
      <c r="A15" s="31"/>
      <c r="B15" s="31" t="s">
        <v>25</v>
      </c>
      <c r="C15" s="36">
        <f>107*B1*39/35</f>
        <v>1994.6940000000002</v>
      </c>
      <c r="D15" s="37">
        <f>107*B1*40/35</f>
        <v>2045.8400000000001</v>
      </c>
    </row>
    <row r="16" spans="1:5" ht="14" hidden="1" x14ac:dyDescent="0.15">
      <c r="A16" s="31"/>
      <c r="B16" s="31" t="s">
        <v>26</v>
      </c>
      <c r="C16" s="36">
        <f>110*B1*39/35</f>
        <v>2050.62</v>
      </c>
      <c r="D16" s="37">
        <f>110*B1*40/35</f>
        <v>2103.1999999999998</v>
      </c>
    </row>
    <row r="17" spans="1:5" ht="14" hidden="1" x14ac:dyDescent="0.15">
      <c r="A17" s="31"/>
      <c r="B17" s="38" t="s">
        <v>27</v>
      </c>
      <c r="C17" s="39">
        <f>117*B1*39/35</f>
        <v>2181.114</v>
      </c>
      <c r="D17" s="40">
        <f>117*B1*40/35</f>
        <v>2237.0400000000004</v>
      </c>
    </row>
    <row r="18" spans="1:5" ht="13" x14ac:dyDescent="0.15">
      <c r="A18" s="12"/>
      <c r="B18" s="12"/>
      <c r="C18" s="12"/>
      <c r="D18" s="12"/>
      <c r="E18" s="12"/>
    </row>
    <row r="19" spans="1:5" ht="13" x14ac:dyDescent="0.15">
      <c r="A19" s="12"/>
      <c r="B19" s="12"/>
      <c r="C19" s="12"/>
      <c r="D19" s="12"/>
      <c r="E19" s="12"/>
    </row>
    <row r="20" spans="1:5" ht="13" x14ac:dyDescent="0.15">
      <c r="A20" s="12"/>
      <c r="B20" s="12"/>
      <c r="C20" s="12"/>
      <c r="D20" s="12"/>
      <c r="E20" s="12"/>
    </row>
    <row r="21" spans="1:5" ht="13" x14ac:dyDescent="0.15">
      <c r="A21" s="12"/>
      <c r="B21" s="12"/>
      <c r="C21" s="12"/>
      <c r="D21" s="12"/>
      <c r="E21" s="12"/>
    </row>
    <row r="22" spans="1:5" ht="13" x14ac:dyDescent="0.15">
      <c r="A22" s="12"/>
      <c r="B22" s="12"/>
      <c r="C22" s="12"/>
      <c r="D22" s="12"/>
      <c r="E22" s="12"/>
    </row>
    <row r="23" spans="1:5" ht="13" x14ac:dyDescent="0.15">
      <c r="A23" s="12"/>
      <c r="B23" s="12"/>
      <c r="C23" s="12"/>
      <c r="D23" s="12"/>
      <c r="E23" s="12"/>
    </row>
    <row r="24" spans="1:5" ht="13" x14ac:dyDescent="0.15">
      <c r="A24" s="12"/>
      <c r="B24" s="12"/>
      <c r="C24" s="12"/>
      <c r="D24" s="12"/>
      <c r="E24" s="12"/>
    </row>
    <row r="25" spans="1:5" ht="13" x14ac:dyDescent="0.15">
      <c r="A25" s="12"/>
      <c r="B25" s="12"/>
      <c r="C25" s="12"/>
      <c r="D25" s="12"/>
      <c r="E25" s="12"/>
    </row>
    <row r="26" spans="1:5" ht="13" x14ac:dyDescent="0.15">
      <c r="A26" s="12"/>
      <c r="B26" s="12"/>
      <c r="C26" s="12"/>
      <c r="D26" s="12"/>
      <c r="E26" s="12"/>
    </row>
    <row r="27" spans="1:5" ht="13" x14ac:dyDescent="0.15">
      <c r="A27" s="12"/>
      <c r="B27" s="12"/>
      <c r="C27" s="12"/>
      <c r="D27" s="12"/>
      <c r="E27" s="12"/>
    </row>
    <row r="28" spans="1:5" ht="13" x14ac:dyDescent="0.15">
      <c r="A28" s="12"/>
      <c r="B28" s="12"/>
      <c r="C28" s="12"/>
      <c r="D28" s="12"/>
      <c r="E28" s="12"/>
    </row>
    <row r="29" spans="1:5" ht="13" x14ac:dyDescent="0.15">
      <c r="A29" s="12"/>
      <c r="B29" s="12"/>
      <c r="C29" s="12"/>
      <c r="D29" s="12"/>
      <c r="E29" s="12"/>
    </row>
    <row r="30" spans="1:5" ht="13" x14ac:dyDescent="0.15">
      <c r="A30" s="12"/>
      <c r="B30" s="12"/>
      <c r="C30" s="12"/>
      <c r="D30" s="12"/>
      <c r="E30" s="12"/>
    </row>
    <row r="31" spans="1:5" ht="13" x14ac:dyDescent="0.15">
      <c r="A31" s="12"/>
      <c r="B31" s="12"/>
      <c r="C31" s="12"/>
      <c r="D31" s="12"/>
      <c r="E31" s="12"/>
    </row>
    <row r="32" spans="1:5" ht="13" x14ac:dyDescent="0.15">
      <c r="A32" s="12"/>
      <c r="B32" s="12"/>
      <c r="C32" s="12"/>
      <c r="D32" s="12"/>
      <c r="E32" s="12"/>
    </row>
    <row r="33" spans="1:5" ht="13" x14ac:dyDescent="0.15">
      <c r="A33" s="12"/>
      <c r="B33" s="12"/>
      <c r="C33" s="12"/>
      <c r="D33" s="12"/>
      <c r="E33" s="12"/>
    </row>
    <row r="34" spans="1:5" ht="13" x14ac:dyDescent="0.15">
      <c r="A34" s="12"/>
      <c r="B34" s="12"/>
      <c r="C34" s="12"/>
      <c r="D34" s="12"/>
      <c r="E34" s="12"/>
    </row>
    <row r="35" spans="1:5" ht="13" x14ac:dyDescent="0.15">
      <c r="A35" s="12"/>
      <c r="B35" s="12"/>
      <c r="C35" s="12"/>
      <c r="D35" s="12"/>
      <c r="E35" s="12"/>
    </row>
    <row r="36" spans="1:5" ht="13" x14ac:dyDescent="0.15">
      <c r="A36" s="12"/>
      <c r="B36" s="12"/>
      <c r="C36" s="12"/>
      <c r="D36" s="12"/>
      <c r="E36" s="12"/>
    </row>
    <row r="37" spans="1:5" ht="13" x14ac:dyDescent="0.15">
      <c r="A37" s="12"/>
      <c r="B37" s="12"/>
      <c r="C37" s="12"/>
      <c r="D37" s="12"/>
      <c r="E37" s="12"/>
    </row>
    <row r="38" spans="1:5" ht="13" x14ac:dyDescent="0.15">
      <c r="A38" s="12"/>
      <c r="B38" s="12"/>
      <c r="C38" s="12"/>
      <c r="D38" s="12"/>
      <c r="E38" s="12"/>
    </row>
    <row r="39" spans="1:5" ht="13" x14ac:dyDescent="0.15">
      <c r="A39" s="12"/>
      <c r="B39" s="12"/>
      <c r="C39" s="12"/>
      <c r="D39" s="12"/>
      <c r="E39" s="12"/>
    </row>
    <row r="40" spans="1:5" ht="13" x14ac:dyDescent="0.15">
      <c r="A40" s="12"/>
      <c r="B40" s="12"/>
      <c r="C40" s="12"/>
      <c r="D40" s="12"/>
      <c r="E40" s="12"/>
    </row>
    <row r="41" spans="1:5" ht="13" x14ac:dyDescent="0.15">
      <c r="A41" s="12"/>
      <c r="B41" s="12"/>
      <c r="C41" s="12"/>
      <c r="D41" s="12"/>
      <c r="E41" s="12"/>
    </row>
    <row r="42" spans="1:5" ht="13" x14ac:dyDescent="0.15">
      <c r="A42" s="12"/>
      <c r="B42" s="12"/>
      <c r="C42" s="12"/>
      <c r="D42" s="12"/>
      <c r="E42" s="12"/>
    </row>
    <row r="43" spans="1:5" ht="13" x14ac:dyDescent="0.15">
      <c r="A43" s="12"/>
      <c r="B43" s="12"/>
      <c r="C43" s="12"/>
      <c r="D43" s="12"/>
      <c r="E43" s="12"/>
    </row>
    <row r="44" spans="1:5" ht="13" x14ac:dyDescent="0.15">
      <c r="A44" s="12"/>
      <c r="B44" s="12"/>
      <c r="C44" s="12"/>
      <c r="D44" s="12"/>
      <c r="E44" s="12"/>
    </row>
    <row r="45" spans="1:5" ht="13" x14ac:dyDescent="0.15">
      <c r="A45" s="12"/>
      <c r="B45" s="12"/>
      <c r="C45" s="12"/>
      <c r="D45" s="12"/>
      <c r="E45" s="12"/>
    </row>
    <row r="46" spans="1:5" ht="13" x14ac:dyDescent="0.15">
      <c r="A46" s="12"/>
      <c r="B46" s="12"/>
      <c r="C46" s="12"/>
      <c r="D46" s="12"/>
      <c r="E46" s="12"/>
    </row>
    <row r="47" spans="1:5" ht="13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</sheetData>
  <sheetProtection sheet="1" objects="1" scenarios="1"/>
  <mergeCells count="2">
    <mergeCell ref="B3:E3"/>
    <mergeCell ref="B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65929B1347743A8B6867426DAF53E" ma:contentTypeVersion="17" ma:contentTypeDescription="Crée un document." ma:contentTypeScope="" ma:versionID="1383ba4c16d8865d8e7e3c7a62792acc">
  <xsd:schema xmlns:xsd="http://www.w3.org/2001/XMLSchema" xmlns:xs="http://www.w3.org/2001/XMLSchema" xmlns:p="http://schemas.microsoft.com/office/2006/metadata/properties" xmlns:ns2="9fe0fdf7-087d-4c52-884a-b43f7913da44" xmlns:ns3="a8e37630-e363-4f0e-b980-3fb1075e11c1" targetNamespace="http://schemas.microsoft.com/office/2006/metadata/properties" ma:root="true" ma:fieldsID="3e8c5bada06bcb12c7b0d4841b123573" ns2:_="" ns3:_="">
    <xsd:import namespace="9fe0fdf7-087d-4c52-884a-b43f7913da44"/>
    <xsd:import namespace="a8e37630-e363-4f0e-b980-3fb1075e1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Imag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0fdf7-087d-4c52-884a-b43f7913d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19" nillable="true" ma:displayName="Image" ma:format="Thumbnail" ma:internalName="Imag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4a7c6c18-03c1-4e2a-9154-74c9fae9b1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7630-e363-4f0e-b980-3fb1075e1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48b235-0d7f-4d5a-8493-8b993b08bdb8}" ma:internalName="TaxCatchAll" ma:showField="CatchAllData" ma:web="a8e37630-e363-4f0e-b980-3fb1075e1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fe0fdf7-087d-4c52-884a-b43f7913da44" xsi:nil="true"/>
    <lcf76f155ced4ddcb4097134ff3c332f xmlns="9fe0fdf7-087d-4c52-884a-b43f7913da44">
      <Terms xmlns="http://schemas.microsoft.com/office/infopath/2007/PartnerControls"/>
    </lcf76f155ced4ddcb4097134ff3c332f>
    <TaxCatchAll xmlns="a8e37630-e363-4f0e-b980-3fb1075e11c1" xsi:nil="true"/>
  </documentManagement>
</p:properties>
</file>

<file path=customXml/itemProps1.xml><?xml version="1.0" encoding="utf-8"?>
<ds:datastoreItem xmlns:ds="http://schemas.openxmlformats.org/officeDocument/2006/customXml" ds:itemID="{103F860A-DC32-4FF4-BC2C-A2CB52C854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64543D-DB7D-44CD-A623-9FE9C7B22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0fdf7-087d-4c52-884a-b43f7913da44"/>
    <ds:schemaRef ds:uri="a8e37630-e363-4f0e-b980-3fb1075e11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900643-3D80-4423-8CDD-16525288BC6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9fe0fdf7-087d-4c52-884a-b43f7913da44"/>
    <ds:schemaRef ds:uri="a8e37630-e363-4f0e-b980-3fb1075e11c1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Grille des salaires vétos</vt:lpstr>
      <vt:lpstr>Gardes et astreintes</vt:lpstr>
      <vt:lpstr>Grille des salaires ASV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manu hoornaert</cp:lastModifiedBy>
  <cp:revision/>
  <dcterms:created xsi:type="dcterms:W3CDTF">2022-09-27T08:59:32Z</dcterms:created>
  <dcterms:modified xsi:type="dcterms:W3CDTF">2023-01-03T15:03:08Z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0x010100BF065929B1347743A8B6867426DAF53E</vt:lpwstr>
  </property>
  <property fmtid="{D5CDD505-2E9C-101B-9397-08002B2CF9AE}" pid="3" name="MediaServiceImageTags">
    <vt:lpwstr/>
  </property>
</Properties>
</file>